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tthias/Dropbox/Research/Shared/Izawa/MSB_Report/"/>
    </mc:Choice>
  </mc:AlternateContent>
  <xr:revisionPtr revIDLastSave="0" documentId="13_ncr:1_{B675AE54-3A7D-5E42-AE1C-13DB614C3E00}" xr6:coauthVersionLast="36" xr6:coauthVersionMax="36" xr10:uidLastSave="{00000000-0000-0000-0000-000000000000}"/>
  <bookViews>
    <workbookView xWindow="780" yWindow="460" windowWidth="28800" windowHeight="16300" tabRatio="500" xr2:uid="{00000000-000D-0000-FFFF-FFFF00000000}"/>
  </bookViews>
  <sheets>
    <sheet name="Sheet1" sheetId="1" r:id="rId1"/>
  </sheet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D20" i="1"/>
  <c r="B20" i="1"/>
  <c r="D16" i="1"/>
  <c r="D17" i="1"/>
  <c r="D15" i="1"/>
  <c r="D6" i="1"/>
  <c r="D7" i="1"/>
  <c r="D8" i="1"/>
  <c r="D9" i="1"/>
  <c r="D10" i="1"/>
  <c r="D11" i="1"/>
  <c r="D12" i="1"/>
  <c r="D5" i="1"/>
  <c r="B25" i="1" l="1"/>
  <c r="E5" i="1"/>
  <c r="B31" i="1"/>
  <c r="C25" i="1"/>
  <c r="E9" i="1"/>
  <c r="C31" i="1" s="1"/>
  <c r="D25" i="1"/>
  <c r="E12" i="1"/>
  <c r="D31" i="1" s="1"/>
  <c r="A24" i="1"/>
  <c r="A30" i="1" s="1"/>
  <c r="B24" i="1"/>
  <c r="B30" i="1"/>
  <c r="B36" i="1" s="1"/>
  <c r="C24" i="1"/>
  <c r="C30" i="1"/>
  <c r="D24" i="1"/>
  <c r="D30" i="1"/>
  <c r="D36" i="1"/>
  <c r="A23" i="1"/>
  <c r="A29" i="1" s="1"/>
  <c r="B23" i="1"/>
  <c r="B35" i="1" s="1"/>
  <c r="B29" i="1"/>
  <c r="C23" i="1"/>
  <c r="C35" i="1" s="1"/>
  <c r="C29" i="1"/>
  <c r="D23" i="1"/>
  <c r="D29" i="1"/>
  <c r="A22" i="1"/>
  <c r="A28" i="1" s="1"/>
  <c r="A34" i="1" s="1"/>
  <c r="B22" i="1"/>
  <c r="B28" i="1"/>
  <c r="C22" i="1"/>
  <c r="C28" i="1"/>
  <c r="C34" i="1" s="1"/>
  <c r="D22" i="1"/>
  <c r="D34" i="1" s="1"/>
  <c r="D28" i="1"/>
  <c r="E11" i="1"/>
  <c r="F11" i="1" s="1"/>
  <c r="E7" i="1"/>
  <c r="F7" i="1" s="1"/>
  <c r="E15" i="1"/>
  <c r="E6" i="1"/>
  <c r="F6" i="1" s="1"/>
  <c r="E8" i="1"/>
  <c r="E10" i="1"/>
  <c r="P6" i="1"/>
  <c r="R8" i="1"/>
  <c r="R9" i="1"/>
  <c r="R10" i="1"/>
  <c r="R11" i="1"/>
  <c r="P12" i="1"/>
  <c r="S5" i="1"/>
  <c r="F8" i="1"/>
  <c r="F9" i="1"/>
  <c r="F10" i="1"/>
  <c r="F5" i="1"/>
  <c r="O6" i="1"/>
  <c r="Q6" i="1"/>
  <c r="M7" i="1"/>
  <c r="N7" i="1"/>
  <c r="O7" i="1"/>
  <c r="P7" i="1"/>
  <c r="Q7" i="1"/>
  <c r="R7" i="1"/>
  <c r="S7" i="1"/>
  <c r="T7" i="1"/>
  <c r="M8" i="1"/>
  <c r="N8" i="1"/>
  <c r="O8" i="1"/>
  <c r="P8" i="1"/>
  <c r="Q8" i="1"/>
  <c r="S8" i="1"/>
  <c r="M9" i="1"/>
  <c r="N9" i="1"/>
  <c r="O9" i="1"/>
  <c r="P9" i="1"/>
  <c r="Q9" i="1"/>
  <c r="S9" i="1"/>
  <c r="T9" i="1"/>
  <c r="M10" i="1"/>
  <c r="N10" i="1"/>
  <c r="O10" i="1"/>
  <c r="P10" i="1"/>
  <c r="Q10" i="1"/>
  <c r="N11" i="1"/>
  <c r="O11" i="1"/>
  <c r="P11" i="1"/>
  <c r="Q11" i="1"/>
  <c r="O12" i="1"/>
  <c r="P5" i="1"/>
  <c r="Q5" i="1"/>
  <c r="R5" i="1"/>
  <c r="C36" i="1" l="1"/>
  <c r="D37" i="1"/>
  <c r="F23" i="1"/>
  <c r="F22" i="1"/>
  <c r="C37" i="1"/>
  <c r="F31" i="1"/>
  <c r="F30" i="1" s="1"/>
  <c r="F12" i="1"/>
  <c r="D35" i="1"/>
  <c r="B37" i="1"/>
  <c r="A35" i="1"/>
  <c r="F29" i="1"/>
  <c r="F28" i="1" s="1"/>
  <c r="M5" i="1"/>
  <c r="T12" i="1"/>
  <c r="T11" i="1"/>
  <c r="T10" i="1"/>
  <c r="T8" i="1"/>
  <c r="T6" i="1"/>
  <c r="A36" i="1"/>
  <c r="O5" i="1"/>
  <c r="N12" i="1"/>
  <c r="N6" i="1"/>
  <c r="N5" i="1"/>
  <c r="M12" i="1"/>
  <c r="M11" i="1"/>
  <c r="M6" i="1"/>
  <c r="F25" i="1"/>
  <c r="F24" i="1" s="1"/>
  <c r="T5" i="1"/>
  <c r="S12" i="1"/>
  <c r="S11" i="1"/>
  <c r="S10" i="1"/>
  <c r="S6" i="1"/>
  <c r="R12" i="1"/>
  <c r="R6" i="1"/>
  <c r="Q12" i="1"/>
  <c r="B34" i="1"/>
  <c r="F35" i="1" l="1"/>
  <c r="F34" i="1" s="1"/>
  <c r="F37" i="1"/>
  <c r="F36" i="1" s="1"/>
</calcChain>
</file>

<file path=xl/sharedStrings.xml><?xml version="1.0" encoding="utf-8"?>
<sst xmlns="http://schemas.openxmlformats.org/spreadsheetml/2006/main" count="21" uniqueCount="18">
  <si>
    <t>CCPSO</t>
  </si>
  <si>
    <t>cost</t>
  </si>
  <si>
    <t>discomfort</t>
  </si>
  <si>
    <t>discomfort cost</t>
  </si>
  <si>
    <t>discomfort penalty</t>
  </si>
  <si>
    <t>best for each penalty factor (note: the optimizations for 0.0019 and 0.0029 were especially effective, so they tend to dominate; we need to get PSO to converge more tightly)</t>
  </si>
  <si>
    <t>total cost</t>
  </si>
  <si>
    <t>Electricity Cost</t>
  </si>
  <si>
    <t>Discomfort Cost</t>
  </si>
  <si>
    <t>Total Cost</t>
  </si>
  <si>
    <t>latex</t>
  </si>
  <si>
    <t>extract data below from final/Window_Shifting_Graphs/Plot_1.html using final/extract_plot_data.ipynb</t>
  </si>
  <si>
    <t>w (as used)</t>
  </si>
  <si>
    <t>w (÷11 for all floors)</t>
  </si>
  <si>
    <t>Night setback 72.5°</t>
  </si>
  <si>
    <t>Night setback 75°</t>
  </si>
  <si>
    <t>Brick-wall PSO</t>
  </si>
  <si>
    <t>discomfort (all floors)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</si>
</sst>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000"/>
  </numFmts>
  <fonts count="4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3" fontId="0" fillId="0" borderId="0" xfId="0" applyNumberFormat="1"/>
    <xf numFmtId="167" fontId="0" fillId="0" borderId="0" xfId="0" applyNumberFormat="1"/>
  </cellXfs>
  <cellStyles count="1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77595374378899"/>
          <c:y val="3.8080296100712001E-2"/>
          <c:w val="0.68882456344248499"/>
          <c:h val="0.76738554387288405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CCPSO</c:v>
                </c:pt>
              </c:strCache>
            </c:strRef>
          </c:tx>
          <c:spPr>
            <a:ln w="12700" cmpd="sng">
              <a:solidFill>
                <a:srgbClr val="3366FF"/>
              </a:solidFill>
            </a:ln>
            <a:effectLst/>
          </c:spPr>
          <c:marker>
            <c:symbol val="circle"/>
            <c:size val="9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4139930848127399"/>
                  <c:y val="-5.4375029468621799E-2"/>
                </c:manualLayout>
              </c:layout>
              <c:tx>
                <c:rich>
                  <a:bodyPr/>
                  <a:lstStyle/>
                  <a:p>
                    <a:r>
                      <a:rPr lang="en-US" i="1" baseline="0"/>
                      <a:t>w</a:t>
                    </a:r>
                    <a:r>
                      <a:rPr lang="en-US" baseline="0"/>
                      <a:t>=0.020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75-6940-A0B4-2C0C27EEC77C}"/>
                </c:ext>
              </c:extLst>
            </c:dLbl>
            <c:dLbl>
              <c:idx val="7"/>
              <c:layout>
                <c:manualLayout>
                  <c:x val="-0.130996455240143"/>
                  <c:y val="6.5867791975104895E-2"/>
                </c:manualLayout>
              </c:layout>
              <c:tx>
                <c:rich>
                  <a:bodyPr/>
                  <a:lstStyle/>
                  <a:p>
                    <a:r>
                      <a:rPr lang="en-US" i="1" baseline="0"/>
                      <a:t>w</a:t>
                    </a:r>
                    <a:r>
                      <a:rPr lang="en-US" baseline="0"/>
                      <a:t>=0.038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75-6940-A0B4-2C0C27EEC77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Sheet1!$B$5:$B$12</c:f>
              <c:numCache>
                <c:formatCode>General</c:formatCode>
                <c:ptCount val="8"/>
                <c:pt idx="0">
                  <c:v>9554.2530000000006</c:v>
                </c:pt>
                <c:pt idx="1">
                  <c:v>9560.6147999999994</c:v>
                </c:pt>
                <c:pt idx="2">
                  <c:v>9666.1468000000004</c:v>
                </c:pt>
                <c:pt idx="3">
                  <c:v>9742.9295000000002</c:v>
                </c:pt>
                <c:pt idx="4">
                  <c:v>9766.1650000000009</c:v>
                </c:pt>
                <c:pt idx="5">
                  <c:v>9813.9768999999997</c:v>
                </c:pt>
                <c:pt idx="6">
                  <c:v>9884.0779000000002</c:v>
                </c:pt>
                <c:pt idx="7">
                  <c:v>9890.9465999999993</c:v>
                </c:pt>
              </c:numCache>
            </c:numRef>
          </c:xVal>
          <c:yVal>
            <c:numRef>
              <c:f>Sheet1!$D$5:$D$12</c:f>
              <c:numCache>
                <c:formatCode>General</c:formatCode>
                <c:ptCount val="8"/>
                <c:pt idx="0">
                  <c:v>4239705.0235319994</c:v>
                </c:pt>
                <c:pt idx="1">
                  <c:v>4032341.2105240002</c:v>
                </c:pt>
                <c:pt idx="2">
                  <c:v>3641428.4761909996</c:v>
                </c:pt>
                <c:pt idx="3">
                  <c:v>3198561.8260860001</c:v>
                </c:pt>
                <c:pt idx="4">
                  <c:v>3072252.48</c:v>
                </c:pt>
                <c:pt idx="5">
                  <c:v>2785683.1851860001</c:v>
                </c:pt>
                <c:pt idx="6">
                  <c:v>2371481.6551689999</c:v>
                </c:pt>
                <c:pt idx="7">
                  <c:v>2469462.1875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75-6940-A0B4-2C0C27EEC77C}"/>
            </c:ext>
          </c:extLst>
        </c:ser>
        <c:ser>
          <c:idx val="2"/>
          <c:order val="1"/>
          <c:tx>
            <c:strRef>
              <c:f>Sheet1!$A$16</c:f>
              <c:strCache>
                <c:ptCount val="1"/>
                <c:pt idx="0">
                  <c:v>Night setback 75°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triangle"/>
            <c:size val="9"/>
            <c:spPr>
              <a:solidFill>
                <a:srgbClr val="008000"/>
              </a:solidFill>
              <a:ln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75-6940-A0B4-2C0C27EEC77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Sheet1!$B$16</c:f>
              <c:numCache>
                <c:formatCode>General</c:formatCode>
                <c:ptCount val="1"/>
                <c:pt idx="0">
                  <c:v>10039.7381</c:v>
                </c:pt>
              </c:numCache>
            </c:numRef>
          </c:xVal>
          <c:yVal>
            <c:numRef>
              <c:f>Sheet1!$D$16</c:f>
              <c:numCache>
                <c:formatCode>General</c:formatCode>
                <c:ptCount val="1"/>
                <c:pt idx="0">
                  <c:v>4411615.7433369998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C75-6940-A0B4-2C0C27EEC77C}"/>
            </c:ext>
          </c:extLst>
        </c:ser>
        <c:ser>
          <c:idx val="4"/>
          <c:order val="2"/>
          <c:tx>
            <c:strRef>
              <c:f>Sheet1!$A$17</c:f>
              <c:strCache>
                <c:ptCount val="1"/>
                <c:pt idx="0">
                  <c:v>Brick-wall PSO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Sheet1!$B$17</c:f>
              <c:numCache>
                <c:formatCode>General</c:formatCode>
                <c:ptCount val="1"/>
                <c:pt idx="0">
                  <c:v>9623.9395999999997</c:v>
                </c:pt>
              </c:numCache>
            </c:numRef>
          </c:xVal>
          <c:yVal>
            <c:numRef>
              <c:f>Sheet1!$D$17</c:f>
              <c:numCache>
                <c:formatCode>General</c:formatCode>
                <c:ptCount val="1"/>
                <c:pt idx="0">
                  <c:v>4071087.1300000004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C75-6940-A0B4-2C0C27EEC77C}"/>
            </c:ext>
          </c:extLst>
        </c:ser>
        <c:ser>
          <c:idx val="1"/>
          <c:order val="3"/>
          <c:tx>
            <c:strRef>
              <c:f>Sheet1!$A$15</c:f>
              <c:strCache>
                <c:ptCount val="1"/>
                <c:pt idx="0">
                  <c:v>Night setback 72.5°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triangle"/>
            <c:size val="9"/>
            <c:spPr>
              <a:noFill/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Sheet1!$B$15</c:f>
              <c:numCache>
                <c:formatCode>General</c:formatCode>
                <c:ptCount val="1"/>
                <c:pt idx="0">
                  <c:v>11501.706899999999</c:v>
                </c:pt>
              </c:numCache>
            </c:numRef>
          </c:xVal>
          <c:yVal>
            <c:numRef>
              <c:f>Sheet1!$D$15</c:f>
              <c:numCache>
                <c:formatCode>General</c:formatCode>
                <c:ptCount val="1"/>
                <c:pt idx="0">
                  <c:v>763532.02750000008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C75-6940-A0B4-2C0C27EEC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751096"/>
        <c:axId val="-2081743624"/>
      </c:scatterChart>
      <c:valAx>
        <c:axId val="-2081751096"/>
        <c:scaling>
          <c:orientation val="minMax"/>
          <c:max val="12000"/>
          <c:min val="9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summed electricity expenditure ($)</a:t>
                </a:r>
              </a:p>
            </c:rich>
          </c:tx>
          <c:layout>
            <c:manualLayout>
              <c:xMode val="edge"/>
              <c:yMode val="edge"/>
              <c:x val="0.35134018072464201"/>
              <c:y val="0.93332005280776997"/>
            </c:manualLayout>
          </c:layout>
          <c:overlay val="0"/>
        </c:title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2081743624"/>
        <c:crosses val="autoZero"/>
        <c:crossBetween val="midCat"/>
        <c:majorUnit val="1000"/>
      </c:valAx>
      <c:valAx>
        <c:axId val="-2081743624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summed discomfort index (</a:t>
                </a:r>
                <a:r>
                  <a:rPr lang="el-GR"/>
                  <a:t>°F</a:t>
                </a:r>
                <a:r>
                  <a:rPr lang="el-GR" baseline="30000"/>
                  <a:t>2</a:t>
                </a:r>
                <a:r>
                  <a:rPr lang="el-GR"/>
                  <a:t>·person·hour)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8450184501845001E-3"/>
              <c:y val="0.11118204535810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2081751096"/>
        <c:crosses val="autoZero"/>
        <c:crossBetween val="midCat"/>
        <c:majorUnit val="100000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 b="0">
          <a:latin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portrait" horizontalDpi="-4" vertic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596900</xdr:colOff>
      <xdr:row>39</xdr:row>
      <xdr:rowOff>139700</xdr:rowOff>
    </xdr:from>
    <xdr:to>
      <xdr:col>8</xdr:col>
      <xdr:colOff>381000</xdr:colOff>
      <xdr:row>62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558800</xdr:colOff>
      <xdr:row>4</xdr:row>
      <xdr:rowOff>152400</xdr:rowOff>
    </xdr:from>
    <xdr:to>
      <xdr:col>9</xdr:col>
      <xdr:colOff>165100</xdr:colOff>
      <xdr:row>7</xdr:row>
      <xdr:rowOff>63500</xdr:rowOff>
    </xdr:to>
    <xdr:sp macro="" textlink="$E$15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007100" y="914400"/>
          <a:ext cx="1257300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4C32B421-059A-CB4F-A2F8-47745B765073}" type="TxLink">
            <a:rPr lang="en-US" sz="1100"/>
            <a:pPr algn="ctr"/>
            <a:t>Night setback 72.5°
(11,502, 763,532)</a:t>
          </a:fld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0.47601</cdr:x>
      <cdr:y>0.08982</cdr:y>
    </cdr:from>
    <cdr:to>
      <cdr:x>0.74908</cdr:x>
      <cdr:y>0.17964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276600" y="381000"/>
          <a:ext cx="187960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800">
              <a:latin typeface="Arial"/>
              <a:cs typeface="Arial"/>
            </a:rPr>
            <a:t>Occ.-based</a:t>
          </a:r>
          <a:r>
            <a:rPr lang="en-US" sz="1800" baseline="0">
              <a:latin typeface="Arial"/>
              <a:cs typeface="Arial"/>
            </a:rPr>
            <a:t> 75°</a:t>
          </a:r>
          <a:endParaRPr lang="en-US" sz="1800"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0.71402</cdr:x>
      <cdr:y>0.7006</cdr:y>
    </cdr:from>
    <cdr:to>
      <cdr:x>1</cdr:x>
      <cdr:y>0.79042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914900" y="2971805"/>
          <a:ext cx="1968500" cy="380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800">
              <a:latin typeface="Arial"/>
              <a:cs typeface="Arial"/>
            </a:rPr>
            <a:t>Occ.-based</a:t>
          </a:r>
          <a:r>
            <a:rPr lang="en-US" sz="1800" baseline="0">
              <a:latin typeface="Arial"/>
              <a:cs typeface="Arial"/>
            </a:rPr>
            <a:t> 72.5°</a:t>
          </a:r>
          <a:endParaRPr lang="en-US" sz="1800"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0.23062</cdr:x>
      <cdr:y>0.29641</cdr:y>
    </cdr:from>
    <cdr:to>
      <cdr:x>0.39299</cdr:x>
      <cdr:y>0.38623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587484" y="1257303"/>
          <a:ext cx="1117589" cy="380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800">
              <a:latin typeface="Arial"/>
              <a:cs typeface="Arial"/>
            </a:rPr>
            <a:t>CCPSO</a:t>
          </a:r>
        </a:p>
      </cdr:txBody>
    </cdr:sp>
  </cdr:relSizeAnchor>
  <cdr:relSizeAnchor xmlns:cdr="http://schemas.openxmlformats.org/drawingml/2006/chartDrawing">
    <cdr:from>
      <cdr:x>0.38284</cdr:x>
      <cdr:y>0.17664</cdr:y>
    </cdr:from>
    <cdr:to>
      <cdr:x>0.70941</cdr:x>
      <cdr:y>0.26647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635240" y="749280"/>
          <a:ext cx="2247912" cy="3810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800">
              <a:latin typeface="Arial"/>
              <a:cs typeface="Arial"/>
            </a:rPr>
            <a:t>Brick-wall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7"/>
  <sheetViews>
    <sheetView tabSelected="1" workbookViewId="0">
      <selection activeCell="A14" sqref="A14"/>
    </sheetView>
  </sheetViews>
  <sheetFormatPr baseColWidth="10" defaultRowHeight="16"/>
  <cols>
    <col min="1" max="1" width="17.33203125" bestFit="1" customWidth="1"/>
  </cols>
  <sheetData>
    <row r="1" spans="1:20">
      <c r="A1" t="s">
        <v>11</v>
      </c>
    </row>
    <row r="3" spans="1:20">
      <c r="A3" t="s">
        <v>0</v>
      </c>
      <c r="L3" t="s">
        <v>5</v>
      </c>
    </row>
    <row r="4" spans="1:20">
      <c r="A4" t="s">
        <v>4</v>
      </c>
      <c r="B4" t="s">
        <v>1</v>
      </c>
      <c r="C4" t="s">
        <v>2</v>
      </c>
      <c r="D4" t="s">
        <v>17</v>
      </c>
      <c r="E4" t="s">
        <v>3</v>
      </c>
      <c r="F4" t="s">
        <v>6</v>
      </c>
      <c r="M4">
        <v>1.6999999999999999E-3</v>
      </c>
      <c r="N4">
        <v>1.9E-3</v>
      </c>
      <c r="O4">
        <v>2.0999999999999999E-3</v>
      </c>
      <c r="P4">
        <v>2.3E-3</v>
      </c>
      <c r="Q4">
        <v>2.5000000000000001E-3</v>
      </c>
      <c r="R4">
        <v>2.7000000000000001E-3</v>
      </c>
      <c r="S4">
        <v>2.8999999999999998E-3</v>
      </c>
      <c r="T4">
        <v>3.2000000000000002E-3</v>
      </c>
    </row>
    <row r="5" spans="1:20">
      <c r="A5">
        <v>1.6999999999999999E-3</v>
      </c>
      <c r="B5">
        <v>9554.2530000000006</v>
      </c>
      <c r="C5">
        <v>385427.72941199999</v>
      </c>
      <c r="D5">
        <f>C5*11</f>
        <v>4239705.0235319994</v>
      </c>
      <c r="E5">
        <f>C5*A5</f>
        <v>655.22714000039991</v>
      </c>
      <c r="F5">
        <f t="shared" ref="F5:F12" si="0">B5+E5</f>
        <v>10209.4801400004</v>
      </c>
      <c r="M5" s="1">
        <f t="shared" ref="M5:T12" si="1">$B5+$D5*M$4</f>
        <v>16761.751540004399</v>
      </c>
      <c r="N5" s="1">
        <f t="shared" si="1"/>
        <v>17609.692544710801</v>
      </c>
      <c r="O5">
        <f t="shared" si="1"/>
        <v>18457.633549417198</v>
      </c>
      <c r="P5">
        <f t="shared" si="1"/>
        <v>19305.574554123599</v>
      </c>
      <c r="Q5">
        <f t="shared" si="1"/>
        <v>20153.515558829997</v>
      </c>
      <c r="R5">
        <f t="shared" si="1"/>
        <v>21001.456563536398</v>
      </c>
      <c r="S5">
        <f t="shared" si="1"/>
        <v>21849.397568242799</v>
      </c>
      <c r="T5">
        <f t="shared" si="1"/>
        <v>23121.309075302401</v>
      </c>
    </row>
    <row r="6" spans="1:20">
      <c r="A6">
        <v>1.9E-3</v>
      </c>
      <c r="B6">
        <v>9560.6147999999994</v>
      </c>
      <c r="C6">
        <v>366576.47368400003</v>
      </c>
      <c r="D6">
        <f t="shared" ref="D6:D12" si="2">C6*11</f>
        <v>4032341.2105240002</v>
      </c>
      <c r="E6">
        <f t="shared" ref="E6:E12" si="3">C6*A6</f>
        <v>696.49529999960009</v>
      </c>
      <c r="F6">
        <f t="shared" si="0"/>
        <v>10257.1100999996</v>
      </c>
      <c r="M6" s="1">
        <f t="shared" si="1"/>
        <v>16415.594857890799</v>
      </c>
      <c r="N6" s="1">
        <f t="shared" si="1"/>
        <v>17222.063099995601</v>
      </c>
      <c r="O6" s="1">
        <f t="shared" si="1"/>
        <v>18028.531342100399</v>
      </c>
      <c r="P6" s="1">
        <f t="shared" si="1"/>
        <v>18834.999584205201</v>
      </c>
      <c r="Q6">
        <f t="shared" si="1"/>
        <v>19641.46782631</v>
      </c>
      <c r="R6">
        <f t="shared" si="1"/>
        <v>20447.936068414801</v>
      </c>
      <c r="S6">
        <f t="shared" si="1"/>
        <v>21254.4043105196</v>
      </c>
      <c r="T6">
        <f t="shared" si="1"/>
        <v>22464.106673676801</v>
      </c>
    </row>
    <row r="7" spans="1:20">
      <c r="A7">
        <v>2.0999999999999999E-3</v>
      </c>
      <c r="B7">
        <v>9666.1468000000004</v>
      </c>
      <c r="C7">
        <v>331038.95238099998</v>
      </c>
      <c r="D7">
        <f t="shared" si="2"/>
        <v>3641428.4761909996</v>
      </c>
      <c r="E7">
        <f t="shared" si="3"/>
        <v>695.18180000009988</v>
      </c>
      <c r="F7">
        <f t="shared" si="0"/>
        <v>10361.328600000101</v>
      </c>
      <c r="M7" s="1">
        <f t="shared" si="1"/>
        <v>15856.575209524701</v>
      </c>
      <c r="N7">
        <f t="shared" si="1"/>
        <v>16584.8609047629</v>
      </c>
      <c r="O7">
        <f t="shared" si="1"/>
        <v>17313.146600001099</v>
      </c>
      <c r="P7">
        <f t="shared" si="1"/>
        <v>18041.432295239298</v>
      </c>
      <c r="Q7">
        <f t="shared" si="1"/>
        <v>18769.7179904775</v>
      </c>
      <c r="R7">
        <f t="shared" si="1"/>
        <v>19498.003685715699</v>
      </c>
      <c r="S7">
        <f t="shared" si="1"/>
        <v>20226.289380953898</v>
      </c>
      <c r="T7">
        <f t="shared" si="1"/>
        <v>21318.7179238112</v>
      </c>
    </row>
    <row r="8" spans="1:20">
      <c r="A8">
        <v>2.3E-3</v>
      </c>
      <c r="B8">
        <v>9742.9295000000002</v>
      </c>
      <c r="C8">
        <v>290778.34782600001</v>
      </c>
      <c r="D8">
        <f t="shared" si="2"/>
        <v>3198561.8260860001</v>
      </c>
      <c r="E8">
        <f t="shared" si="3"/>
        <v>668.79019999980005</v>
      </c>
      <c r="F8">
        <f t="shared" si="0"/>
        <v>10411.7196999998</v>
      </c>
      <c r="M8" s="2">
        <f t="shared" si="1"/>
        <v>15180.4846043462</v>
      </c>
      <c r="N8">
        <f t="shared" si="1"/>
        <v>15820.1969695634</v>
      </c>
      <c r="O8" s="2">
        <f t="shared" si="1"/>
        <v>16459.909334780601</v>
      </c>
      <c r="P8">
        <f t="shared" si="1"/>
        <v>17099.621699997799</v>
      </c>
      <c r="Q8">
        <f t="shared" si="1"/>
        <v>17739.334065215</v>
      </c>
      <c r="R8">
        <f t="shared" si="1"/>
        <v>18379.046430432201</v>
      </c>
      <c r="S8">
        <f t="shared" si="1"/>
        <v>19018.758795649399</v>
      </c>
      <c r="T8">
        <f t="shared" si="1"/>
        <v>19978.327343475201</v>
      </c>
    </row>
    <row r="9" spans="1:20">
      <c r="A9">
        <v>2.5000000000000001E-3</v>
      </c>
      <c r="B9">
        <v>9766.1650000000009</v>
      </c>
      <c r="C9">
        <v>279295.68</v>
      </c>
      <c r="D9">
        <f t="shared" si="2"/>
        <v>3072252.48</v>
      </c>
      <c r="E9">
        <f t="shared" si="3"/>
        <v>698.23919999999998</v>
      </c>
      <c r="F9">
        <f t="shared" si="0"/>
        <v>10464.404200000001</v>
      </c>
      <c r="M9" s="2">
        <f t="shared" si="1"/>
        <v>14988.994216000001</v>
      </c>
      <c r="N9">
        <f t="shared" si="1"/>
        <v>15603.444712</v>
      </c>
      <c r="O9">
        <f t="shared" si="1"/>
        <v>16217.895208000002</v>
      </c>
      <c r="P9">
        <f t="shared" si="1"/>
        <v>16832.345703999999</v>
      </c>
      <c r="Q9">
        <f t="shared" si="1"/>
        <v>17446.796200000001</v>
      </c>
      <c r="R9">
        <f t="shared" si="1"/>
        <v>18061.246696000002</v>
      </c>
      <c r="S9">
        <f t="shared" si="1"/>
        <v>18675.697192</v>
      </c>
      <c r="T9">
        <f t="shared" si="1"/>
        <v>19597.372936</v>
      </c>
    </row>
    <row r="10" spans="1:20">
      <c r="A10">
        <v>2.7000000000000001E-3</v>
      </c>
      <c r="B10">
        <v>9813.9768999999997</v>
      </c>
      <c r="C10">
        <v>253243.925926</v>
      </c>
      <c r="D10">
        <f t="shared" si="2"/>
        <v>2785683.1851860001</v>
      </c>
      <c r="E10">
        <f t="shared" si="3"/>
        <v>683.75860000019998</v>
      </c>
      <c r="F10">
        <f t="shared" si="0"/>
        <v>10497.735500000199</v>
      </c>
      <c r="M10" s="2">
        <f t="shared" si="1"/>
        <v>14549.638314816199</v>
      </c>
      <c r="N10">
        <f t="shared" si="1"/>
        <v>15106.7749518534</v>
      </c>
      <c r="O10" s="1">
        <f t="shared" si="1"/>
        <v>15663.9115888906</v>
      </c>
      <c r="P10" s="1">
        <f t="shared" si="1"/>
        <v>16221.0482259278</v>
      </c>
      <c r="Q10" s="1">
        <f t="shared" si="1"/>
        <v>16778.184862965001</v>
      </c>
      <c r="R10" s="1">
        <f t="shared" si="1"/>
        <v>17335.321500002199</v>
      </c>
      <c r="S10" s="1">
        <f t="shared" si="1"/>
        <v>17892.458137039401</v>
      </c>
      <c r="T10" s="1">
        <f t="shared" si="1"/>
        <v>18728.163092595198</v>
      </c>
    </row>
    <row r="11" spans="1:20">
      <c r="A11">
        <v>2.8999999999999998E-3</v>
      </c>
      <c r="B11">
        <v>9884.0779000000002</v>
      </c>
      <c r="C11">
        <v>215589.24137900001</v>
      </c>
      <c r="D11">
        <f t="shared" si="2"/>
        <v>2371481.6551689999</v>
      </c>
      <c r="E11">
        <f t="shared" si="3"/>
        <v>625.20879999910005</v>
      </c>
      <c r="F11">
        <f t="shared" si="0"/>
        <v>10509.2866999991</v>
      </c>
      <c r="M11" s="2">
        <f t="shared" si="1"/>
        <v>13915.596713787299</v>
      </c>
      <c r="N11" s="1">
        <f t="shared" si="1"/>
        <v>14389.893044821099</v>
      </c>
      <c r="O11" s="1">
        <f t="shared" si="1"/>
        <v>14864.189375854899</v>
      </c>
      <c r="P11" s="1">
        <f t="shared" si="1"/>
        <v>15338.485706888699</v>
      </c>
      <c r="Q11" s="1">
        <f t="shared" si="1"/>
        <v>15812.782037922501</v>
      </c>
      <c r="R11" s="1">
        <f t="shared" si="1"/>
        <v>16287.0783689563</v>
      </c>
      <c r="S11" s="1">
        <f t="shared" si="1"/>
        <v>16761.374699990098</v>
      </c>
      <c r="T11" s="1">
        <f t="shared" si="1"/>
        <v>17472.8191965408</v>
      </c>
    </row>
    <row r="12" spans="1:20">
      <c r="A12">
        <v>3.2000000000000002E-3</v>
      </c>
      <c r="B12">
        <v>9890.9465999999993</v>
      </c>
      <c r="C12">
        <v>224496.5625</v>
      </c>
      <c r="D12">
        <f t="shared" si="2"/>
        <v>2469462.1875</v>
      </c>
      <c r="E12">
        <f t="shared" si="3"/>
        <v>718.38900000000001</v>
      </c>
      <c r="F12">
        <f t="shared" si="0"/>
        <v>10609.335599999999</v>
      </c>
      <c r="M12" s="2">
        <f t="shared" si="1"/>
        <v>14089.03231875</v>
      </c>
      <c r="N12">
        <f t="shared" si="1"/>
        <v>14582.924756249999</v>
      </c>
      <c r="O12">
        <f t="shared" si="1"/>
        <v>15076.817193749999</v>
      </c>
      <c r="P12">
        <f t="shared" si="1"/>
        <v>15570.70963125</v>
      </c>
      <c r="Q12">
        <f t="shared" si="1"/>
        <v>16064.602068749999</v>
      </c>
      <c r="R12" s="1">
        <f t="shared" si="1"/>
        <v>16558.494506250001</v>
      </c>
      <c r="S12" s="1">
        <f t="shared" si="1"/>
        <v>17052.38694375</v>
      </c>
      <c r="T12" s="1">
        <f t="shared" si="1"/>
        <v>17793.225599999998</v>
      </c>
    </row>
    <row r="13" spans="1:20">
      <c r="M13" s="2"/>
      <c r="R13" s="1"/>
      <c r="S13" s="1"/>
      <c r="T13" s="1"/>
    </row>
    <row r="15" spans="1:20">
      <c r="A15" t="s">
        <v>14</v>
      </c>
      <c r="B15">
        <v>11501.706899999999</v>
      </c>
      <c r="C15">
        <v>69412.002500000002</v>
      </c>
      <c r="D15">
        <f>C15*11</f>
        <v>763532.02750000008</v>
      </c>
      <c r="E15" t="str">
        <f>$A$15&amp;CHAR(13)&amp;"("&amp;TEXT($B$15,"#,##0")&amp;", "&amp;TEXT($D$15, "#,##0")&amp;")"</f>
        <v>Night setback 72.5°_x000D_(11,502, 763,532)</v>
      </c>
    </row>
    <row r="16" spans="1:20">
      <c r="A16" t="s">
        <v>15</v>
      </c>
      <c r="B16">
        <v>10039.7381</v>
      </c>
      <c r="C16">
        <v>401055.97666699998</v>
      </c>
      <c r="D16">
        <f t="shared" ref="D16:D17" si="4">C16*11</f>
        <v>4411615.7433369998</v>
      </c>
    </row>
    <row r="17" spans="1:11">
      <c r="A17" t="s">
        <v>16</v>
      </c>
      <c r="B17">
        <v>9623.9395999999997</v>
      </c>
      <c r="C17">
        <v>370098.83</v>
      </c>
      <c r="D17">
        <f t="shared" si="4"/>
        <v>4071087.1300000004</v>
      </c>
    </row>
    <row r="19" spans="1:11">
      <c r="A19" t="s">
        <v>12</v>
      </c>
      <c r="B19">
        <v>1.6999999999999999E-3</v>
      </c>
      <c r="C19">
        <v>2.5000000000000001E-3</v>
      </c>
      <c r="D19">
        <v>3.2000000000000002E-3</v>
      </c>
      <c r="F19" t="s">
        <v>10</v>
      </c>
    </row>
    <row r="20" spans="1:11">
      <c r="A20" t="s">
        <v>13</v>
      </c>
      <c r="B20" s="4">
        <f>B19/11</f>
        <v>1.5454545454545454E-4</v>
      </c>
      <c r="C20" s="4">
        <f t="shared" ref="C20:D20" si="5">C19/11</f>
        <v>2.2727272727272727E-4</v>
      </c>
      <c r="D20" s="4">
        <f t="shared" si="5"/>
        <v>2.9090909090909091E-4</v>
      </c>
    </row>
    <row r="21" spans="1:11">
      <c r="A21" t="s">
        <v>7</v>
      </c>
    </row>
    <row r="22" spans="1:11">
      <c r="A22" t="str">
        <f>A15</f>
        <v>Night setback 72.5°</v>
      </c>
      <c r="B22" s="3">
        <f t="shared" ref="B22:D24" si="6">$B15</f>
        <v>11501.706899999999</v>
      </c>
      <c r="C22" s="3">
        <f t="shared" si="6"/>
        <v>11501.706899999999</v>
      </c>
      <c r="D22" s="3">
        <f t="shared" si="6"/>
        <v>11501.706899999999</v>
      </c>
      <c r="E22" s="3"/>
      <c r="F22" s="3" t="str">
        <f>A22&amp;" &amp; "&amp;TEXT(B22,"#,##0")&amp;" &amp; "&amp;TEXT(C22,"#,##0")&amp;" &amp; "&amp;TEXT(D22,"#,##0")&amp;IF(ISBLANK(F23), "", " \\")</f>
        <v>Night setback 72.5° &amp; 11,502 &amp; 11,502 &amp; 11,502 \\</v>
      </c>
      <c r="G22" s="3"/>
      <c r="K22" s="3"/>
    </row>
    <row r="23" spans="1:11">
      <c r="A23" t="str">
        <f>A16</f>
        <v>Night setback 75°</v>
      </c>
      <c r="B23" s="3">
        <f t="shared" si="6"/>
        <v>10039.7381</v>
      </c>
      <c r="C23" s="3">
        <f t="shared" si="6"/>
        <v>10039.7381</v>
      </c>
      <c r="D23" s="3">
        <f t="shared" si="6"/>
        <v>10039.7381</v>
      </c>
      <c r="E23" s="3"/>
      <c r="F23" s="3" t="str">
        <f>A23&amp;" &amp; "&amp;TEXT(B23,"#,##0")&amp;" &amp; "&amp;TEXT(C23,"#,##0")&amp;" &amp; "&amp;TEXT(D23,"#,##0")&amp;IF(ISBLANK(#REF!), "", " \\")</f>
        <v>Night setback 75° &amp; 10,040 &amp; 10,040 &amp; 10,040 \\</v>
      </c>
      <c r="G23" s="3"/>
    </row>
    <row r="24" spans="1:11">
      <c r="A24" t="str">
        <f>A17</f>
        <v>Brick-wall PSO</v>
      </c>
      <c r="B24" s="3">
        <f t="shared" si="6"/>
        <v>9623.9395999999997</v>
      </c>
      <c r="C24" s="3">
        <f t="shared" si="6"/>
        <v>9623.9395999999997</v>
      </c>
      <c r="D24" s="3">
        <f t="shared" si="6"/>
        <v>9623.9395999999997</v>
      </c>
      <c r="E24" s="3"/>
      <c r="F24" s="3" t="str">
        <f t="shared" ref="F24:F25" si="7">A24&amp;" &amp; "&amp;TEXT(B24,"#,##0")&amp;" &amp; "&amp;TEXT(C24,"#,##0")&amp;" &amp; "&amp;TEXT(D24,"#,##0")&amp;IF(ISBLANK(F25), "", " \\")</f>
        <v>Brick-wall PSO &amp; 9,624 &amp; 9,624 &amp; 9,624 \\</v>
      </c>
      <c r="G24" s="3"/>
    </row>
    <row r="25" spans="1:11">
      <c r="A25" t="s">
        <v>0</v>
      </c>
      <c r="B25" s="3">
        <f>INDEX($B$5:$B$12, MATCH(B$19, $A$5:$A$12, 0))</f>
        <v>9554.2530000000006</v>
      </c>
      <c r="C25" s="3">
        <f>INDEX($B$5:$B$12, MATCH(C$19, $A$5:$A$12, 0))</f>
        <v>9766.1650000000009</v>
      </c>
      <c r="D25" s="3">
        <f>INDEX($B$5:$B$12, MATCH(D$19, $A$5:$A$12, 0))</f>
        <v>9890.9465999999993</v>
      </c>
      <c r="E25" s="3"/>
      <c r="F25" s="3" t="str">
        <f t="shared" si="7"/>
        <v>CCPSO &amp; 9,554 &amp; 9,766 &amp; 9,891</v>
      </c>
      <c r="G25" s="3"/>
    </row>
    <row r="27" spans="1:11">
      <c r="A27" t="s">
        <v>8</v>
      </c>
    </row>
    <row r="28" spans="1:11">
      <c r="A28" t="str">
        <f>A22</f>
        <v>Night setback 72.5°</v>
      </c>
      <c r="B28" s="3">
        <f>$C15*B$19</f>
        <v>118.00040425</v>
      </c>
      <c r="C28" s="3">
        <f>$C15*C$19</f>
        <v>173.53000625000001</v>
      </c>
      <c r="D28" s="3">
        <f>$C15*D$19</f>
        <v>222.11840800000002</v>
      </c>
      <c r="E28" s="3"/>
      <c r="F28" s="3" t="str">
        <f t="shared" ref="F28:F31" si="8">A28&amp;" &amp; "&amp;TEXT(B28,"#,##0")&amp;" &amp; "&amp;TEXT(C28,"#,##0")&amp;" &amp; "&amp;TEXT(D28,"#,##0")&amp;IF(ISBLANK(F29), "", " \\")</f>
        <v>Night setback 72.5° &amp; 118 &amp; 174 &amp; 222 \\</v>
      </c>
      <c r="G28" s="3"/>
    </row>
    <row r="29" spans="1:11">
      <c r="A29" t="str">
        <f>A23</f>
        <v>Night setback 75°</v>
      </c>
      <c r="B29" s="3">
        <f>$C16*B$19</f>
        <v>681.79516033389996</v>
      </c>
      <c r="C29" s="3">
        <f>$C16*C$19</f>
        <v>1002.6399416675</v>
      </c>
      <c r="D29" s="3">
        <f>$C16*D$19</f>
        <v>1283.3791253344</v>
      </c>
      <c r="E29" s="3"/>
      <c r="F29" s="3" t="str">
        <f>A29&amp;" &amp; "&amp;TEXT(B29,"#,##0")&amp;" &amp; "&amp;TEXT(C29,"#,##0")&amp;" &amp; "&amp;TEXT(D29,"#,##0")&amp;IF(ISBLANK(#REF!), "", " \\")</f>
        <v>Night setback 75° &amp; 682 &amp; 1,003 &amp; 1,283 \\</v>
      </c>
      <c r="G29" s="3"/>
    </row>
    <row r="30" spans="1:11">
      <c r="A30" t="str">
        <f>A24</f>
        <v>Brick-wall PSO</v>
      </c>
      <c r="B30" s="3">
        <f>$C17*B$19</f>
        <v>629.16801099999998</v>
      </c>
      <c r="C30" s="3">
        <f>$C17*C$19</f>
        <v>925.24707500000011</v>
      </c>
      <c r="D30" s="3">
        <f>$C17*D$19</f>
        <v>1184.3162560000001</v>
      </c>
      <c r="E30" s="3"/>
      <c r="F30" s="3" t="str">
        <f t="shared" si="8"/>
        <v>Brick-wall PSO &amp; 629 &amp; 925 &amp; 1,184 \\</v>
      </c>
      <c r="G30" s="3"/>
    </row>
    <row r="31" spans="1:11">
      <c r="A31" t="s">
        <v>0</v>
      </c>
      <c r="B31" s="3">
        <f>INDEX($E$5:$E$12, MATCH(B$19, $A$5:$A$12, 0))</f>
        <v>655.22714000039991</v>
      </c>
      <c r="C31" s="3">
        <f>INDEX($E$5:$E$12, MATCH(C$19, $A$5:$A$12, 0))</f>
        <v>698.23919999999998</v>
      </c>
      <c r="D31" s="3">
        <f>INDEX($E$5:$E$12, MATCH(D$19, $A$5:$A$12, 0))</f>
        <v>718.38900000000001</v>
      </c>
      <c r="E31" s="3"/>
      <c r="F31" s="3" t="str">
        <f t="shared" si="8"/>
        <v>CCPSO &amp; 655 &amp; 698 &amp; 718</v>
      </c>
      <c r="G31" s="3"/>
    </row>
    <row r="33" spans="1:7">
      <c r="A33" t="s">
        <v>9</v>
      </c>
    </row>
    <row r="34" spans="1:7">
      <c r="A34" t="str">
        <f>A28</f>
        <v>Night setback 72.5°</v>
      </c>
      <c r="B34" s="3">
        <f t="shared" ref="B34:D37" si="9">B22+B28</f>
        <v>11619.70730425</v>
      </c>
      <c r="C34" s="3">
        <f t="shared" si="9"/>
        <v>11675.236906249998</v>
      </c>
      <c r="D34" s="3">
        <f t="shared" si="9"/>
        <v>11723.825307999999</v>
      </c>
      <c r="E34" s="3"/>
      <c r="F34" s="3" t="str">
        <f t="shared" ref="F34:F37" si="10">A34&amp;" &amp; "&amp;TEXT(B34,"#,##0")&amp;" &amp; "&amp;TEXT(C34,"#,##0")&amp;" &amp; "&amp;TEXT(D34,"#,##0")&amp;IF(ISBLANK(F35), "", " \\")</f>
        <v>Night setback 72.5° &amp; 11,620 &amp; 11,675 &amp; 11,724 \\</v>
      </c>
      <c r="G34" s="3"/>
    </row>
    <row r="35" spans="1:7">
      <c r="A35" t="str">
        <f>A29</f>
        <v>Night setback 75°</v>
      </c>
      <c r="B35" s="3">
        <f t="shared" si="9"/>
        <v>10721.533260333901</v>
      </c>
      <c r="C35" s="3">
        <f t="shared" si="9"/>
        <v>11042.3780416675</v>
      </c>
      <c r="D35" s="3">
        <f t="shared" si="9"/>
        <v>11323.117225334401</v>
      </c>
      <c r="E35" s="3"/>
      <c r="F35" s="3" t="str">
        <f>A35&amp;" &amp; "&amp;TEXT(B35,"#,##0")&amp;" &amp; "&amp;TEXT(C35,"#,##0")&amp;" &amp; "&amp;TEXT(D35,"#,##0")&amp;IF(ISBLANK(#REF!), "", " \\")</f>
        <v>Night setback 75° &amp; 10,722 &amp; 11,042 &amp; 11,323 \\</v>
      </c>
      <c r="G35" s="3"/>
    </row>
    <row r="36" spans="1:7">
      <c r="A36" t="str">
        <f>A30</f>
        <v>Brick-wall PSO</v>
      </c>
      <c r="B36" s="3">
        <f t="shared" si="9"/>
        <v>10253.107610999999</v>
      </c>
      <c r="C36" s="3">
        <f t="shared" si="9"/>
        <v>10549.186674999999</v>
      </c>
      <c r="D36" s="3">
        <f t="shared" si="9"/>
        <v>10808.255856</v>
      </c>
      <c r="E36" s="3"/>
      <c r="F36" s="3" t="str">
        <f t="shared" si="10"/>
        <v>Brick-wall PSO &amp; 10,253 &amp; 10,549 &amp; 10,808 \\</v>
      </c>
      <c r="G36" s="3"/>
    </row>
    <row r="37" spans="1:7">
      <c r="A37" t="s">
        <v>0</v>
      </c>
      <c r="B37" s="3">
        <f t="shared" si="9"/>
        <v>10209.4801400004</v>
      </c>
      <c r="C37" s="3">
        <f t="shared" si="9"/>
        <v>10464.404200000001</v>
      </c>
      <c r="D37" s="3">
        <f t="shared" si="9"/>
        <v>10609.335599999999</v>
      </c>
      <c r="E37" s="3"/>
      <c r="F37" s="3" t="str">
        <f t="shared" si="10"/>
        <v>CCPSO &amp; 10,209 &amp; 10,464 &amp; 10,609</v>
      </c>
      <c r="G37" s="3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Fripp</dc:creator>
  <cp:lastModifiedBy>Matthias Fripp</cp:lastModifiedBy>
  <dcterms:created xsi:type="dcterms:W3CDTF">2017-09-20T21:58:27Z</dcterms:created>
  <dcterms:modified xsi:type="dcterms:W3CDTF">2018-08-20T20:44:21Z</dcterms:modified>
</cp:coreProperties>
</file>